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ta.kaliba\Documents\Hřiště a sportoviště\Víceúčelové hřiště\"/>
    </mc:Choice>
  </mc:AlternateContent>
  <xr:revisionPtr revIDLastSave="0" documentId="13_ncr:1_{32DEABAF-F5DA-4B2C-986B-CB25949C15A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ozpočet" sheetId="6" r:id="rId1"/>
  </sheets>
  <definedNames>
    <definedName name="_xlnm.Print_Area" localSheetId="0">rozpočet!$A$1:$F$55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6" l="1"/>
  <c r="H7" i="6"/>
  <c r="I7" i="6" s="1"/>
  <c r="H8" i="6"/>
  <c r="I8" i="6" s="1"/>
  <c r="H9" i="6"/>
  <c r="H10" i="6"/>
  <c r="H11" i="6"/>
  <c r="H12" i="6"/>
  <c r="H13" i="6"/>
  <c r="H15" i="6"/>
  <c r="I15" i="6" s="1"/>
  <c r="H20" i="6"/>
  <c r="I23" i="6"/>
  <c r="I22" i="6" s="1"/>
  <c r="I25" i="6"/>
  <c r="I26" i="6"/>
  <c r="I27" i="6"/>
  <c r="H28" i="6"/>
  <c r="I28" i="6" s="1"/>
  <c r="I30" i="6"/>
  <c r="I31" i="6"/>
  <c r="I32" i="6"/>
  <c r="H43" i="6"/>
  <c r="I43" i="6" s="1"/>
  <c r="H44" i="6"/>
  <c r="I44" i="6" s="1"/>
  <c r="H45" i="6"/>
  <c r="I45" i="6" s="1"/>
  <c r="H46" i="6"/>
  <c r="I46" i="6" s="1"/>
  <c r="I50" i="6"/>
  <c r="I51" i="6"/>
  <c r="F39" i="6"/>
  <c r="F37" i="6"/>
  <c r="F36" i="6"/>
  <c r="F38" i="6"/>
  <c r="F40" i="6"/>
  <c r="F30" i="6"/>
  <c r="F51" i="6"/>
  <c r="F32" i="6"/>
  <c r="F46" i="6"/>
  <c r="F45" i="6"/>
  <c r="F43" i="6"/>
  <c r="F28" i="6"/>
  <c r="F27" i="6"/>
  <c r="F26" i="6"/>
  <c r="I21" i="6"/>
  <c r="F20" i="6"/>
  <c r="F8" i="6"/>
  <c r="F42" i="6"/>
  <c r="F19" i="6"/>
  <c r="F10" i="6"/>
  <c r="H19" i="6"/>
  <c r="I19" i="6" s="1"/>
  <c r="F50" i="6"/>
  <c r="F31" i="6"/>
  <c r="F23" i="6"/>
  <c r="F22" i="6" s="1"/>
  <c r="F48" i="6"/>
  <c r="F47" i="6" s="1"/>
  <c r="F7" i="6"/>
  <c r="F15" i="6"/>
  <c r="F25" i="6"/>
  <c r="I42" i="6"/>
  <c r="F44" i="6"/>
  <c r="I33" i="6" l="1"/>
  <c r="I29" i="6" s="1"/>
  <c r="F33" i="6"/>
  <c r="F29" i="6" s="1"/>
  <c r="I11" i="6"/>
  <c r="I10" i="6"/>
  <c r="F35" i="6"/>
  <c r="I49" i="6"/>
  <c r="F17" i="6"/>
  <c r="F41" i="6"/>
  <c r="I17" i="6"/>
  <c r="I20" i="6"/>
  <c r="F49" i="6"/>
  <c r="F24" i="6"/>
  <c r="I41" i="6"/>
  <c r="I18" i="6"/>
  <c r="F18" i="6"/>
  <c r="I24" i="6"/>
  <c r="F21" i="6"/>
  <c r="I48" i="6"/>
  <c r="I47" i="6" s="1"/>
  <c r="F11" i="6" l="1"/>
  <c r="I14" i="6"/>
  <c r="I9" i="6"/>
  <c r="F9" i="6"/>
  <c r="I12" i="6"/>
  <c r="F13" i="6"/>
  <c r="I16" i="6"/>
  <c r="F16" i="6"/>
  <c r="F12" i="6"/>
  <c r="I13" i="6" l="1"/>
  <c r="F14" i="6"/>
  <c r="F6" i="6"/>
  <c r="F53" i="6" s="1"/>
  <c r="F54" i="6" s="1"/>
  <c r="F55" i="6" s="1"/>
  <c r="I6" i="6"/>
  <c r="I53" i="6" s="1"/>
  <c r="I56" i="6" l="1"/>
</calcChain>
</file>

<file path=xl/sharedStrings.xml><?xml version="1.0" encoding="utf-8"?>
<sst xmlns="http://schemas.openxmlformats.org/spreadsheetml/2006/main" count="121" uniqueCount="78">
  <si>
    <t>Cena celkem</t>
  </si>
  <si>
    <t>MJ</t>
  </si>
  <si>
    <t>Množství</t>
  </si>
  <si>
    <t>m2</t>
  </si>
  <si>
    <t>m</t>
  </si>
  <si>
    <t>m3</t>
  </si>
  <si>
    <t>t</t>
  </si>
  <si>
    <t>Úprava pláně v zářezech v hornině tř. 1 až 4 se zhutněním</t>
  </si>
  <si>
    <t>Celkem bez DPH</t>
  </si>
  <si>
    <t>Celkem s DPH</t>
  </si>
  <si>
    <t>Jednotková cena</t>
  </si>
  <si>
    <t>ks</t>
  </si>
  <si>
    <t>č. pol.</t>
  </si>
  <si>
    <t>DPH 21%</t>
  </si>
  <si>
    <t>Název položky</t>
  </si>
  <si>
    <t>Nakládání výkopku na dopravní prostředek</t>
  </si>
  <si>
    <t>Uložení sypaniny na skládky</t>
  </si>
  <si>
    <t>Zemní práce</t>
  </si>
  <si>
    <t>Odvodnění</t>
  </si>
  <si>
    <t>Sportovní povrch</t>
  </si>
  <si>
    <t>Konstrukční vrstvy</t>
  </si>
  <si>
    <t>Základy</t>
  </si>
  <si>
    <t>Sportovní vybavení</t>
  </si>
  <si>
    <t>Betonování ocelových pouzder do PVC chrániček</t>
  </si>
  <si>
    <t>kpl</t>
  </si>
  <si>
    <t>Základové patky z betonu tř. C 16/20 vč. osazení plastové chráničky (sportovní vybavení)</t>
  </si>
  <si>
    <t>Vedlejší rozpočtové náklady</t>
  </si>
  <si>
    <t>Zajištění vjezdu, zařízení staveniště, ostatní náklady</t>
  </si>
  <si>
    <t>Oplocení sportoviště s mantinelem</t>
  </si>
  <si>
    <t>D+M Oplocení sportoviště s mantinelem, výška oplocení 4m, z toho 1m dřevěný mantinel + 3 m ochranná síť; mantinel ze smrkového řeziva, hoblovaného impregnovaného, uprostřed pole zpevňující pás; ocelové sloupky 76/3 mm pozinkované, v rozích vzpěry; ochranná síť pro míčové sporty 45/45/3 mm zelená; montáž sítě pomocí ocelových lanek; 1x vchodová dvoukřídlá brána</t>
  </si>
  <si>
    <t>bm</t>
  </si>
  <si>
    <t>Basketbalový koš - konstrukce na oplocení, deska, obroučka, síťka</t>
  </si>
  <si>
    <t>Branky pro malou kopanou včetně sítě</t>
  </si>
  <si>
    <t>D+M - tenis (sloupky Ø 102 mm, Fe/Zn, vč.zemních pouzder a víček, tenisová síť, středová páska s přezkou, zemní kotva, singl tyče)</t>
  </si>
  <si>
    <t>D+M - volejbal (sloupky Ø 102 mm, Fe/Zn, volejbalová síť)</t>
  </si>
  <si>
    <t>Betonový obrubník 100x8x25 cm přírodní</t>
  </si>
  <si>
    <t>Odkopávky a prokopávky nezapažené objemu do 1 000 m3 v hornině tř. 3, tl. do 200 mm</t>
  </si>
  <si>
    <t>Hloubení patek pro osazení sloupů oplocení</t>
  </si>
  <si>
    <t>Poplatek za uložení sypaniny na skládku (skládkovné)</t>
  </si>
  <si>
    <t>Sejmutí ornice tl. do 100 mm</t>
  </si>
  <si>
    <t>Hloubení patek  (pro osazení sportovního vybavení)</t>
  </si>
  <si>
    <t>nákladová cena</t>
  </si>
  <si>
    <t>odkud cena je</t>
  </si>
  <si>
    <t>URS 2019</t>
  </si>
  <si>
    <t xml:space="preserve">Vodorovné přemístění do 10 000 m výkopku/sypaniny z horniny tř. 1 až 4 </t>
  </si>
  <si>
    <t>průměrná cena ukládky zeminy</t>
  </si>
  <si>
    <t>Osazení obrubníku betonového do lože z betonu s boční opěrou</t>
  </si>
  <si>
    <t>https://www.presbeton.cz/produkty-realizace/doplnky-ke-komunikacim/chodnikove-obrubniky/produkty</t>
  </si>
  <si>
    <t>URS2019+osazení KG</t>
  </si>
  <si>
    <t>Základové patky z betonu tř. C 16/20 vč. osazení plastové chráničky (oplocení)</t>
  </si>
  <si>
    <t>Plastová chránička KG 200, d. 0,5 m (sportovní vybavení, oplocení)</t>
  </si>
  <si>
    <t>http://pcvalfa.cz/roury-pevnostni-tridy-sn-4/roura-kg-200-1m-sn-4-kgem/</t>
  </si>
  <si>
    <t>URS2019</t>
  </si>
  <si>
    <t>URS2019 materiál + práce 52,-kč/m2</t>
  </si>
  <si>
    <t>cena vychází z náklad realizací</t>
  </si>
  <si>
    <t>ceník ČUPA 2018+20% práce</t>
  </si>
  <si>
    <t>odhad ceny, dle nákladů z realizací za komplet oplocení bez zemařiny a zakládání</t>
  </si>
  <si>
    <t>orientační cena</t>
  </si>
  <si>
    <t>Podklad z kameniva hrubého drceného (frakce 32-63) tl. 190 mm po zhutnění (nákup, dovoz, rozhrnutí, srovnání, zhutnění)</t>
  </si>
  <si>
    <t>Podklad z kameniva hrubého drceného (frakce 4-8) tl. 30 mm po zhutnění (nákup, dovoz, rozhrnutí, srovnání, zhutnění)</t>
  </si>
  <si>
    <t>Podklad z kameniva hrubého drceného (frakce 0-4) tl. 10-20 mm po zhutnění (nákup, dovoz, rozhrnutí, ruční srovnání, zhutnění)</t>
  </si>
  <si>
    <t>Podklad z kameniva hrubého drceného (frakce 8-16) tl. 50 mm po zhutnění (nákup, dovoz, rozhrnutí, srovnání, zhutnění)</t>
  </si>
  <si>
    <t>celk. koef. stavby</t>
  </si>
  <si>
    <t>Vyřezání drenážních spár (šířka 500mm)  + vytvoření prostupů do stávající plochy</t>
  </si>
  <si>
    <t>Očištění stávajícího povrchu</t>
  </si>
  <si>
    <t>Penetrace stávající asfaltové plochy (speciální penetrace na sportovní povrchy)</t>
  </si>
  <si>
    <t>Příprava pro osvětlení</t>
  </si>
  <si>
    <t>LED reflektor 500W/65000lm/CRI&gt;80/IP65 s elektrickým regulátorem výkonu</t>
  </si>
  <si>
    <t>STOZAR K6 133/89/60 ZZn</t>
  </si>
  <si>
    <t>Stožárové pouzdro SP 250/100</t>
  </si>
  <si>
    <t>Výložník URB 4/114 Z</t>
  </si>
  <si>
    <t>Montážní a instalační materiál, průchodky, chráničky, výstroj stožárů</t>
  </si>
  <si>
    <t>Demontáž a přemístění stávajících herních prvků</t>
  </si>
  <si>
    <t>Dodávka + pokládka pružné podložky pod sportovní povrchy tl. 35mm</t>
  </si>
  <si>
    <t>Rekonstrukce a rozšíření víceúčelového hřiště - BAŠŤ</t>
  </si>
  <si>
    <t>Dodávka + pokládka umělého trávníku pro multifunkcni výšky 15 mm</t>
  </si>
  <si>
    <t>Lajnování</t>
  </si>
  <si>
    <t>VYPLŇUJTE POUZE ŽLUTÁ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</si>
</sst>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\ &quot;Kč&quot;;[Red]#,##0\ &quot;Kč&quot;"/>
    <numFmt numFmtId="166" formatCode="000\ 00"/>
  </numFmts>
  <fonts count="2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</font>
    <font>
      <sz val="11"/>
      <name val="Arial CE"/>
      <family val="2"/>
      <charset val="238"/>
    </font>
    <font>
      <b/>
      <sz val="11"/>
      <name val="Calibri Light"/>
      <family val="2"/>
      <charset val="238"/>
    </font>
    <font>
      <b/>
      <sz val="12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color indexed="9"/>
      <name val="Calibri Light"/>
      <family val="2"/>
      <charset val="238"/>
    </font>
    <font>
      <b/>
      <sz val="10"/>
      <color indexed="13"/>
      <name val="Calibri Light"/>
      <family val="2"/>
      <charset val="238"/>
    </font>
    <font>
      <b/>
      <sz val="10"/>
      <name val="Calibri Light"/>
      <family val="2"/>
      <charset val="238"/>
    </font>
    <font>
      <sz val="12"/>
      <name val="Calibri Light"/>
      <family val="2"/>
      <charset val="238"/>
    </font>
    <font>
      <sz val="10"/>
      <color theme="0"/>
      <name val="Arial CE"/>
      <family val="2"/>
      <charset val="238"/>
    </font>
    <font>
      <b/>
      <u/>
      <sz val="12"/>
      <name val="Calibri Light"/>
      <family val="2"/>
      <charset val="238"/>
    </font>
    <font>
      <b/>
      <u/>
      <sz val="10"/>
      <name val="Calibri Light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" fontId="0" fillId="0" borderId="0" xfId="0" applyNumberFormat="1"/>
    <xf numFmtId="4" fontId="5" fillId="0" borderId="0" xfId="0" applyNumberFormat="1" applyFont="1"/>
    <xf numFmtId="0" fontId="4" fillId="0" borderId="0" xfId="0" applyFont="1"/>
    <xf numFmtId="4" fontId="0" fillId="4" borderId="0" xfId="0" applyNumberFormat="1" applyFill="1"/>
    <xf numFmtId="4" fontId="1" fillId="4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17" fillId="7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2" fillId="8" borderId="0" xfId="0" applyNumberFormat="1" applyFont="1" applyFill="1" applyProtection="1"/>
    <xf numFmtId="4" fontId="5" fillId="0" borderId="0" xfId="0" applyNumberFormat="1" applyFont="1" applyBorder="1"/>
    <xf numFmtId="4" fontId="4" fillId="0" borderId="0" xfId="0" applyNumberFormat="1" applyFont="1" applyBorder="1"/>
    <xf numFmtId="4" fontId="9" fillId="2" borderId="3" xfId="0" applyNumberFormat="1" applyFont="1" applyFill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3" fontId="12" fillId="0" borderId="0" xfId="0" applyNumberFormat="1" applyFont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2" fillId="9" borderId="1" xfId="0" applyNumberFormat="1" applyFont="1" applyFill="1" applyBorder="1" applyAlignment="1" applyProtection="1">
      <alignment horizontal="center" vertical="center"/>
    </xf>
    <xf numFmtId="49" fontId="15" fillId="9" borderId="1" xfId="0" applyNumberFormat="1" applyFont="1" applyFill="1" applyBorder="1" applyAlignment="1" applyProtection="1">
      <alignment vertical="center"/>
    </xf>
    <xf numFmtId="0" fontId="12" fillId="1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2" fillId="9" borderId="1" xfId="0" applyNumberFormat="1" applyFont="1" applyFill="1" applyBorder="1" applyAlignment="1" applyProtection="1">
      <alignment horizontal="center" vertical="center"/>
    </xf>
    <xf numFmtId="0" fontId="12" fillId="10" borderId="7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0" fontId="12" fillId="10" borderId="8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center" vertical="center"/>
    </xf>
    <xf numFmtId="166" fontId="12" fillId="0" borderId="2" xfId="0" applyNumberFormat="1" applyFont="1" applyFill="1" applyBorder="1" applyAlignment="1" applyProtection="1">
      <alignment horizontal="justify" vertical="center" wrapText="1" shrinkToFit="1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left"/>
    </xf>
    <xf numFmtId="165" fontId="16" fillId="0" borderId="0" xfId="0" applyNumberFormat="1" applyFont="1" applyProtection="1"/>
    <xf numFmtId="0" fontId="12" fillId="0" borderId="9" xfId="0" applyFont="1" applyBorder="1" applyAlignment="1">
      <alignment shrinkToFit="1"/>
    </xf>
    <xf numFmtId="0" fontId="12" fillId="0" borderId="0" xfId="0" applyFont="1" applyAlignment="1" applyProtection="1">
      <alignment horizontal="center" vertical="center"/>
    </xf>
    <xf numFmtId="49" fontId="15" fillId="11" borderId="1" xfId="0" applyNumberFormat="1" applyFont="1" applyFill="1" applyBorder="1" applyAlignment="1" applyProtection="1">
      <alignment horizontal="center" vertical="center"/>
    </xf>
    <xf numFmtId="49" fontId="15" fillId="11" borderId="1" xfId="0" applyNumberFormat="1" applyFont="1" applyFill="1" applyBorder="1" applyAlignment="1" applyProtection="1">
      <alignment horizontal="left" vertical="center"/>
    </xf>
    <xf numFmtId="4" fontId="0" fillId="10" borderId="0" xfId="0" applyNumberFormat="1" applyFill="1"/>
    <xf numFmtId="4" fontId="0" fillId="10" borderId="1" xfId="0" applyNumberFormat="1" applyFill="1" applyBorder="1"/>
    <xf numFmtId="0" fontId="0" fillId="10" borderId="0" xfId="0" applyFill="1"/>
    <xf numFmtId="4" fontId="6" fillId="10" borderId="1" xfId="0" applyNumberFormat="1" applyFont="1" applyFill="1" applyBorder="1" applyAlignment="1" applyProtection="1">
      <alignment vertical="center"/>
    </xf>
    <xf numFmtId="0" fontId="4" fillId="10" borderId="5" xfId="0" applyFont="1" applyFill="1" applyBorder="1"/>
    <xf numFmtId="0" fontId="0" fillId="10" borderId="6" xfId="0" applyFill="1" applyBorder="1"/>
    <xf numFmtId="0" fontId="4" fillId="10" borderId="0" xfId="0" applyFont="1" applyFill="1"/>
    <xf numFmtId="4" fontId="3" fillId="10" borderId="0" xfId="0" applyNumberFormat="1" applyFont="1" applyFill="1"/>
    <xf numFmtId="0" fontId="11" fillId="11" borderId="0" xfId="0" applyFont="1" applyFill="1" applyAlignment="1" applyProtection="1">
      <alignment horizontal="left"/>
    </xf>
    <xf numFmtId="0" fontId="11" fillId="11" borderId="0" xfId="0" applyFont="1" applyFill="1" applyProtection="1"/>
    <xf numFmtId="165" fontId="11" fillId="11" borderId="0" xfId="0" applyNumberFormat="1" applyFont="1" applyFill="1" applyProtection="1"/>
    <xf numFmtId="4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wrapText="1"/>
    </xf>
    <xf numFmtId="0" fontId="18" fillId="10" borderId="0" xfId="0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vertical="center" wrapText="1"/>
    </xf>
    <xf numFmtId="164" fontId="15" fillId="11" borderId="5" xfId="0" applyNumberFormat="1" applyFont="1" applyFill="1" applyBorder="1" applyAlignment="1" applyProtection="1">
      <alignment horizontal="center" vertical="center"/>
    </xf>
    <xf numFmtId="164" fontId="13" fillId="0" borderId="5" xfId="0" applyNumberFormat="1" applyFont="1" applyFill="1" applyBorder="1" applyAlignment="1" applyProtection="1">
      <alignment horizontal="center" vertical="center"/>
    </xf>
    <xf numFmtId="164" fontId="12" fillId="9" borderId="5" xfId="0" applyNumberFormat="1" applyFont="1" applyFill="1" applyBorder="1" applyAlignment="1" applyProtection="1">
      <alignment vertical="center"/>
    </xf>
    <xf numFmtId="4" fontId="12" fillId="0" borderId="10" xfId="0" applyNumberFormat="1" applyFont="1" applyFill="1" applyBorder="1" applyAlignment="1" applyProtection="1">
      <alignment vertical="center"/>
    </xf>
    <xf numFmtId="4" fontId="12" fillId="0" borderId="11" xfId="0" applyNumberFormat="1" applyFont="1" applyFill="1" applyBorder="1" applyAlignment="1" applyProtection="1">
      <alignment vertical="center"/>
    </xf>
    <xf numFmtId="4" fontId="12" fillId="0" borderId="12" xfId="0" applyNumberFormat="1" applyFont="1" applyFill="1" applyBorder="1" applyAlignment="1" applyProtection="1">
      <alignment vertical="center"/>
    </xf>
    <xf numFmtId="4" fontId="12" fillId="10" borderId="10" xfId="0" applyNumberFormat="1" applyFont="1" applyFill="1" applyBorder="1" applyAlignment="1" applyProtection="1">
      <alignment vertical="center"/>
    </xf>
    <xf numFmtId="4" fontId="15" fillId="11" borderId="6" xfId="0" applyNumberFormat="1" applyFont="1" applyFill="1" applyBorder="1" applyAlignment="1" applyProtection="1">
      <alignment horizontal="center" vertical="center"/>
    </xf>
    <xf numFmtId="4" fontId="14" fillId="0" borderId="6" xfId="0" applyNumberFormat="1" applyFont="1" applyFill="1" applyBorder="1" applyAlignment="1" applyProtection="1">
      <alignment horizontal="center" vertical="center"/>
    </xf>
    <xf numFmtId="4" fontId="10" fillId="9" borderId="6" xfId="0" applyNumberFormat="1" applyFont="1" applyFill="1" applyBorder="1" applyAlignment="1" applyProtection="1">
      <alignment vertical="center"/>
    </xf>
    <xf numFmtId="4" fontId="12" fillId="0" borderId="13" xfId="0" applyNumberFormat="1" applyFont="1" applyFill="1" applyBorder="1" applyAlignment="1" applyProtection="1">
      <alignment vertical="center"/>
    </xf>
    <xf numFmtId="4" fontId="12" fillId="0" borderId="14" xfId="0" applyNumberFormat="1" applyFont="1" applyFill="1" applyBorder="1" applyAlignment="1" applyProtection="1">
      <alignment vertical="center"/>
    </xf>
    <xf numFmtId="4" fontId="12" fillId="0" borderId="15" xfId="0" applyNumberFormat="1" applyFont="1" applyFill="1" applyBorder="1" applyAlignment="1" applyProtection="1">
      <alignment vertical="center"/>
    </xf>
    <xf numFmtId="164" fontId="15" fillId="11" borderId="16" xfId="0" applyNumberFormat="1" applyFont="1" applyFill="1" applyBorder="1" applyAlignment="1" applyProtection="1">
      <alignment horizontal="center" vertical="center"/>
    </xf>
    <xf numFmtId="164" fontId="13" fillId="0" borderId="17" xfId="0" applyNumberFormat="1" applyFont="1" applyFill="1" applyBorder="1" applyAlignment="1" applyProtection="1">
      <alignment horizontal="center" vertical="center"/>
    </xf>
    <xf numFmtId="4" fontId="12" fillId="9" borderId="17" xfId="0" applyNumberFormat="1" applyFont="1" applyFill="1" applyBorder="1" applyAlignment="1" applyProtection="1">
      <alignment vertical="center"/>
    </xf>
    <xf numFmtId="164" fontId="12" fillId="9" borderId="17" xfId="0" applyNumberFormat="1" applyFont="1" applyFill="1" applyBorder="1" applyAlignment="1" applyProtection="1">
      <alignment vertical="center"/>
    </xf>
    <xf numFmtId="4" fontId="12" fillId="12" borderId="18" xfId="0" applyNumberFormat="1" applyFont="1" applyFill="1" applyBorder="1" applyAlignment="1" applyProtection="1">
      <alignment vertical="center"/>
      <protection locked="0"/>
    </xf>
    <xf numFmtId="0" fontId="0" fillId="12" borderId="19" xfId="0" applyFill="1" applyBorder="1"/>
    <xf numFmtId="4" fontId="12" fillId="12" borderId="20" xfId="0" applyNumberFormat="1" applyFont="1" applyFill="1" applyBorder="1" applyAlignment="1">
      <alignment vertical="center" shrinkToFit="1"/>
    </xf>
    <xf numFmtId="4" fontId="12" fillId="12" borderId="18" xfId="0" applyNumberFormat="1" applyFont="1" applyFill="1" applyBorder="1" applyAlignment="1">
      <alignment vertical="center" shrinkToFit="1"/>
    </xf>
    <xf numFmtId="4" fontId="12" fillId="12" borderId="21" xfId="0" applyNumberFormat="1" applyFont="1" applyFill="1" applyBorder="1" applyAlignment="1" applyProtection="1">
      <alignment vertical="center"/>
      <protection locked="0"/>
    </xf>
    <xf numFmtId="4" fontId="12" fillId="12" borderId="22" xfId="0" applyNumberFormat="1" applyFont="1" applyFill="1" applyBorder="1" applyAlignment="1" applyProtection="1">
      <alignment vertical="center"/>
      <protection locked="0"/>
    </xf>
    <xf numFmtId="164" fontId="19" fillId="12" borderId="16" xfId="0" applyNumberFormat="1" applyFont="1" applyFill="1" applyBorder="1" applyAlignment="1" applyProtection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 tint="-0.249977111117893"/>
    <pageSetUpPr fitToPage="1"/>
  </sheetPr>
  <dimension ref="A1:M56"/>
  <sheetViews>
    <sheetView tabSelected="1" zoomScaleNormal="100" workbookViewId="0"/>
  </sheetViews>
  <sheetFormatPr defaultRowHeight="12.5" x14ac:dyDescent="0.25"/>
  <cols>
    <col min="1" max="1" width="13.81640625" customWidth="1"/>
    <col min="2" max="2" width="75" customWidth="1"/>
    <col min="3" max="3" width="8.453125" style="1" customWidth="1"/>
    <col min="4" max="4" width="14.453125" customWidth="1"/>
    <col min="5" max="5" width="16.26953125" customWidth="1"/>
    <col min="6" max="6" width="15.1796875" customWidth="1"/>
    <col min="7" max="7" width="5.54296875" style="3" customWidth="1"/>
    <col min="8" max="8" width="11.453125" style="3" hidden="1" customWidth="1"/>
    <col min="9" max="9" width="16.54296875" style="3" hidden="1" customWidth="1"/>
    <col min="10" max="10" width="9.1796875" style="3" hidden="1" customWidth="1"/>
    <col min="11" max="13" width="0" hidden="1" customWidth="1"/>
  </cols>
  <sheetData>
    <row r="1" spans="1:13" x14ac:dyDescent="0.25">
      <c r="A1" s="1"/>
      <c r="H1" s="13"/>
    </row>
    <row r="2" spans="1:13" ht="18" customHeight="1" thickBot="1" x14ac:dyDescent="0.3">
      <c r="A2" s="61" t="s">
        <v>74</v>
      </c>
      <c r="B2" s="61"/>
      <c r="C2" s="61"/>
      <c r="D2" s="61"/>
      <c r="E2" s="61"/>
      <c r="F2" s="61"/>
      <c r="I2" s="7">
        <v>0.7</v>
      </c>
      <c r="J2" s="8">
        <v>0.88</v>
      </c>
      <c r="K2" s="9">
        <v>1.2</v>
      </c>
      <c r="L2" s="10">
        <v>1.5</v>
      </c>
      <c r="M2" s="12">
        <v>1.75</v>
      </c>
    </row>
    <row r="3" spans="1:13" ht="37" customHeight="1" thickBot="1" x14ac:dyDescent="0.35">
      <c r="A3" s="22"/>
      <c r="B3" s="45"/>
      <c r="C3" s="21"/>
      <c r="D3" s="23"/>
      <c r="E3" s="86" t="s">
        <v>77</v>
      </c>
      <c r="F3" s="44"/>
    </row>
    <row r="4" spans="1:13" s="50" customFormat="1" ht="19.5" customHeight="1" x14ac:dyDescent="0.25">
      <c r="A4" s="46" t="s">
        <v>12</v>
      </c>
      <c r="B4" s="47" t="s">
        <v>14</v>
      </c>
      <c r="C4" s="46" t="s">
        <v>1</v>
      </c>
      <c r="D4" s="63" t="s">
        <v>2</v>
      </c>
      <c r="E4" s="76" t="s">
        <v>10</v>
      </c>
      <c r="F4" s="70" t="s">
        <v>0</v>
      </c>
      <c r="G4" s="48"/>
      <c r="H4" s="48"/>
      <c r="I4" s="49" t="s">
        <v>41</v>
      </c>
      <c r="J4" s="48"/>
    </row>
    <row r="5" spans="1:13" s="20" customFormat="1" ht="20.25" customHeight="1" x14ac:dyDescent="0.25">
      <c r="A5" s="24"/>
      <c r="B5" s="24"/>
      <c r="C5" s="24"/>
      <c r="D5" s="64"/>
      <c r="E5" s="77"/>
      <c r="F5" s="71"/>
      <c r="G5" s="19"/>
      <c r="H5" s="19"/>
      <c r="I5" s="19"/>
      <c r="J5" s="19"/>
    </row>
    <row r="6" spans="1:13" s="50" customFormat="1" ht="16.5" customHeight="1" x14ac:dyDescent="0.25">
      <c r="A6" s="25"/>
      <c r="B6" s="26" t="s">
        <v>17</v>
      </c>
      <c r="C6" s="25"/>
      <c r="D6" s="65"/>
      <c r="E6" s="78"/>
      <c r="F6" s="72">
        <f>SUBTOTAL(9,F7:F15)</f>
        <v>0</v>
      </c>
      <c r="G6" s="48"/>
      <c r="H6" s="48"/>
      <c r="I6" s="51">
        <f>SUBTOTAL(9,I7:I15)</f>
        <v>75589.005999999979</v>
      </c>
      <c r="J6" s="48"/>
      <c r="K6" s="52" t="s">
        <v>42</v>
      </c>
      <c r="L6" s="53"/>
    </row>
    <row r="7" spans="1:13" ht="16.5" customHeight="1" x14ac:dyDescent="0.25">
      <c r="A7" s="27">
        <v>1</v>
      </c>
      <c r="B7" s="28" t="s">
        <v>39</v>
      </c>
      <c r="C7" s="29" t="s">
        <v>5</v>
      </c>
      <c r="D7" s="66">
        <v>25.2</v>
      </c>
      <c r="E7" s="80"/>
      <c r="F7" s="73">
        <f>ROUND((D7*E7),0)</f>
        <v>0</v>
      </c>
      <c r="H7" s="6">
        <f t="shared" ref="H7:H13" si="0">J7*$I$2</f>
        <v>24.22</v>
      </c>
      <c r="I7" s="3">
        <f>H7*D7</f>
        <v>610.34399999999994</v>
      </c>
      <c r="J7" s="3">
        <v>34.6</v>
      </c>
      <c r="K7" s="5" t="s">
        <v>43</v>
      </c>
    </row>
    <row r="8" spans="1:13" ht="16.5" customHeight="1" x14ac:dyDescent="0.25">
      <c r="A8" s="27">
        <v>2</v>
      </c>
      <c r="B8" s="28" t="s">
        <v>36</v>
      </c>
      <c r="C8" s="29" t="s">
        <v>5</v>
      </c>
      <c r="D8" s="66">
        <v>50.4</v>
      </c>
      <c r="E8" s="80"/>
      <c r="F8" s="73">
        <f>ROUND((D8*E8),0)</f>
        <v>0</v>
      </c>
      <c r="H8" s="6">
        <f t="shared" si="0"/>
        <v>100.8</v>
      </c>
      <c r="I8" s="3">
        <f t="shared" ref="I8:I15" si="1">H8*D8</f>
        <v>5080.32</v>
      </c>
      <c r="J8" s="3">
        <v>144</v>
      </c>
      <c r="K8" s="5" t="s">
        <v>43</v>
      </c>
    </row>
    <row r="9" spans="1:13" ht="16.5" customHeight="1" x14ac:dyDescent="0.25">
      <c r="A9" s="27">
        <v>3</v>
      </c>
      <c r="B9" s="28" t="s">
        <v>40</v>
      </c>
      <c r="C9" s="29" t="s">
        <v>5</v>
      </c>
      <c r="D9" s="66">
        <v>2</v>
      </c>
      <c r="E9" s="80"/>
      <c r="F9" s="73">
        <f t="shared" ref="F9:F15" si="2">ROUND((D9*E9),0)</f>
        <v>0</v>
      </c>
      <c r="G9"/>
      <c r="H9" s="6">
        <f t="shared" si="0"/>
        <v>698.59999999999991</v>
      </c>
      <c r="I9" s="3">
        <f t="shared" si="1"/>
        <v>1397.1999999999998</v>
      </c>
      <c r="J9" s="11">
        <v>998</v>
      </c>
      <c r="K9" s="5" t="s">
        <v>43</v>
      </c>
    </row>
    <row r="10" spans="1:13" ht="16.5" customHeight="1" x14ac:dyDescent="0.25">
      <c r="A10" s="27">
        <v>4</v>
      </c>
      <c r="B10" s="28" t="s">
        <v>37</v>
      </c>
      <c r="C10" s="29" t="s">
        <v>5</v>
      </c>
      <c r="D10" s="66">
        <v>6.34</v>
      </c>
      <c r="E10" s="80"/>
      <c r="F10" s="73">
        <f t="shared" si="2"/>
        <v>0</v>
      </c>
      <c r="G10"/>
      <c r="H10" s="6">
        <f t="shared" si="0"/>
        <v>698.59999999999991</v>
      </c>
      <c r="I10" s="3">
        <f t="shared" si="1"/>
        <v>4429.1239999999989</v>
      </c>
      <c r="J10" s="11">
        <v>998</v>
      </c>
      <c r="K10" s="5" t="s">
        <v>43</v>
      </c>
    </row>
    <row r="11" spans="1:13" ht="16.5" customHeight="1" x14ac:dyDescent="0.25">
      <c r="A11" s="27">
        <v>5</v>
      </c>
      <c r="B11" s="28" t="s">
        <v>15</v>
      </c>
      <c r="C11" s="29" t="s">
        <v>5</v>
      </c>
      <c r="D11" s="66">
        <v>83.94</v>
      </c>
      <c r="E11" s="80"/>
      <c r="F11" s="73">
        <f t="shared" si="2"/>
        <v>0</v>
      </c>
      <c r="G11"/>
      <c r="H11" s="6">
        <f t="shared" si="0"/>
        <v>43.26</v>
      </c>
      <c r="I11" s="3">
        <f t="shared" si="1"/>
        <v>3631.2443999999996</v>
      </c>
      <c r="J11" s="11">
        <v>61.8</v>
      </c>
      <c r="K11" s="5" t="s">
        <v>43</v>
      </c>
    </row>
    <row r="12" spans="1:13" ht="16.5" customHeight="1" x14ac:dyDescent="0.25">
      <c r="A12" s="27">
        <v>6</v>
      </c>
      <c r="B12" s="28" t="s">
        <v>44</v>
      </c>
      <c r="C12" s="29" t="s">
        <v>5</v>
      </c>
      <c r="D12" s="66">
        <v>83.94</v>
      </c>
      <c r="E12" s="80"/>
      <c r="F12" s="73">
        <f t="shared" si="2"/>
        <v>0</v>
      </c>
      <c r="G12"/>
      <c r="H12" s="6">
        <f t="shared" si="0"/>
        <v>183.39999999999998</v>
      </c>
      <c r="I12" s="3">
        <f t="shared" si="1"/>
        <v>15394.595999999998</v>
      </c>
      <c r="J12" s="11">
        <v>262</v>
      </c>
      <c r="K12" s="5" t="s">
        <v>43</v>
      </c>
    </row>
    <row r="13" spans="1:13" ht="16.5" customHeight="1" x14ac:dyDescent="0.25">
      <c r="A13" s="27">
        <v>7</v>
      </c>
      <c r="B13" s="28" t="s">
        <v>16</v>
      </c>
      <c r="C13" s="29" t="s">
        <v>5</v>
      </c>
      <c r="D13" s="66">
        <v>83.94</v>
      </c>
      <c r="E13" s="80"/>
      <c r="F13" s="73">
        <f t="shared" si="2"/>
        <v>0</v>
      </c>
      <c r="G13"/>
      <c r="H13" s="6">
        <f t="shared" si="0"/>
        <v>12.04</v>
      </c>
      <c r="I13" s="3">
        <f t="shared" si="1"/>
        <v>1010.6375999999999</v>
      </c>
      <c r="J13" s="11">
        <v>17.2</v>
      </c>
      <c r="K13" s="5" t="s">
        <v>43</v>
      </c>
    </row>
    <row r="14" spans="1:13" ht="16.5" customHeight="1" x14ac:dyDescent="0.25">
      <c r="A14" s="27">
        <v>8</v>
      </c>
      <c r="B14" s="28" t="s">
        <v>38</v>
      </c>
      <c r="C14" s="29" t="s">
        <v>6</v>
      </c>
      <c r="D14" s="66">
        <v>159.49</v>
      </c>
      <c r="E14" s="80"/>
      <c r="F14" s="73">
        <f t="shared" si="2"/>
        <v>0</v>
      </c>
      <c r="G14"/>
      <c r="H14">
        <v>250</v>
      </c>
      <c r="I14" s="3">
        <f t="shared" si="1"/>
        <v>39872.5</v>
      </c>
      <c r="J14"/>
      <c r="K14" s="5" t="s">
        <v>45</v>
      </c>
    </row>
    <row r="15" spans="1:13" ht="16.5" customHeight="1" x14ac:dyDescent="0.25">
      <c r="A15" s="27">
        <v>9</v>
      </c>
      <c r="B15" s="28" t="s">
        <v>7</v>
      </c>
      <c r="C15" s="29" t="s">
        <v>3</v>
      </c>
      <c r="D15" s="66">
        <v>252</v>
      </c>
      <c r="E15" s="80"/>
      <c r="F15" s="73">
        <f t="shared" si="2"/>
        <v>0</v>
      </c>
      <c r="G15"/>
      <c r="H15" s="6">
        <f>J15*$I$2</f>
        <v>16.52</v>
      </c>
      <c r="I15" s="3">
        <f t="shared" si="1"/>
        <v>4163.04</v>
      </c>
      <c r="J15" s="11">
        <v>23.6</v>
      </c>
    </row>
    <row r="16" spans="1:13" s="50" customFormat="1" ht="16.5" customHeight="1" x14ac:dyDescent="0.25">
      <c r="A16" s="25"/>
      <c r="B16" s="26" t="s">
        <v>21</v>
      </c>
      <c r="C16" s="25"/>
      <c r="D16" s="65"/>
      <c r="E16" s="78"/>
      <c r="F16" s="72">
        <f>SUBTOTAL(9,F17:F21)</f>
        <v>0</v>
      </c>
      <c r="G16" s="48"/>
      <c r="H16" s="48"/>
      <c r="I16" s="51" t="e">
        <f>SUBTOTAL(9,I17:I21)</f>
        <v>#REF!</v>
      </c>
      <c r="J16" s="48"/>
    </row>
    <row r="17" spans="1:11" ht="16.5" customHeight="1" x14ac:dyDescent="0.25">
      <c r="A17" s="27">
        <v>10</v>
      </c>
      <c r="B17" s="28" t="s">
        <v>46</v>
      </c>
      <c r="C17" s="29" t="s">
        <v>4</v>
      </c>
      <c r="D17" s="66">
        <v>106</v>
      </c>
      <c r="E17" s="80"/>
      <c r="F17" s="73">
        <f t="shared" ref="F17:F28" si="3">ROUND((D17*E17),0)</f>
        <v>0</v>
      </c>
      <c r="G17"/>
      <c r="H17">
        <v>146</v>
      </c>
      <c r="I17" s="3">
        <f>H17*D17</f>
        <v>15476</v>
      </c>
      <c r="J17"/>
      <c r="K17" s="5" t="s">
        <v>43</v>
      </c>
    </row>
    <row r="18" spans="1:11" ht="16.5" customHeight="1" x14ac:dyDescent="0.25">
      <c r="A18" s="27">
        <v>11</v>
      </c>
      <c r="B18" s="28" t="s">
        <v>35</v>
      </c>
      <c r="C18" s="29" t="s">
        <v>4</v>
      </c>
      <c r="D18" s="66">
        <v>111.3</v>
      </c>
      <c r="E18" s="80"/>
      <c r="F18" s="73">
        <f t="shared" si="3"/>
        <v>0</v>
      </c>
      <c r="G18"/>
      <c r="H18">
        <v>103</v>
      </c>
      <c r="I18" s="3">
        <f>H18*D18</f>
        <v>11463.9</v>
      </c>
      <c r="J18"/>
      <c r="K18" t="s">
        <v>47</v>
      </c>
    </row>
    <row r="19" spans="1:11" ht="16.5" customHeight="1" x14ac:dyDescent="0.25">
      <c r="A19" s="27">
        <v>12</v>
      </c>
      <c r="B19" s="28" t="s">
        <v>25</v>
      </c>
      <c r="C19" s="29" t="s">
        <v>11</v>
      </c>
      <c r="D19" s="66">
        <v>8</v>
      </c>
      <c r="E19" s="80"/>
      <c r="F19" s="73">
        <f t="shared" si="3"/>
        <v>0</v>
      </c>
      <c r="G19"/>
      <c r="H19" t="e">
        <f>2630*#REF!+200</f>
        <v>#REF!</v>
      </c>
      <c r="I19" s="3" t="e">
        <f>H19*D19</f>
        <v>#REF!</v>
      </c>
      <c r="J19"/>
      <c r="K19" s="5" t="s">
        <v>48</v>
      </c>
    </row>
    <row r="20" spans="1:11" ht="16.5" customHeight="1" x14ac:dyDescent="0.25">
      <c r="A20" s="27">
        <v>13</v>
      </c>
      <c r="B20" s="28" t="s">
        <v>49</v>
      </c>
      <c r="C20" s="29" t="s">
        <v>11</v>
      </c>
      <c r="D20" s="66">
        <v>36</v>
      </c>
      <c r="E20" s="80"/>
      <c r="F20" s="73">
        <f t="shared" si="3"/>
        <v>0</v>
      </c>
      <c r="G20"/>
      <c r="H20" t="e">
        <f>2630*#REF!+200</f>
        <v>#REF!</v>
      </c>
      <c r="I20" s="3" t="e">
        <f>H20*D20</f>
        <v>#REF!</v>
      </c>
      <c r="J20"/>
      <c r="K20" s="5" t="s">
        <v>48</v>
      </c>
    </row>
    <row r="21" spans="1:11" ht="16.5" customHeight="1" x14ac:dyDescent="0.25">
      <c r="A21" s="27">
        <v>14</v>
      </c>
      <c r="B21" s="28" t="s">
        <v>50</v>
      </c>
      <c r="C21" s="29" t="s">
        <v>11</v>
      </c>
      <c r="D21" s="66">
        <v>44</v>
      </c>
      <c r="E21" s="80"/>
      <c r="F21" s="73">
        <f t="shared" si="3"/>
        <v>0</v>
      </c>
      <c r="G21"/>
      <c r="H21">
        <v>175</v>
      </c>
      <c r="I21" s="3">
        <f>H21*D21</f>
        <v>7700</v>
      </c>
      <c r="J21"/>
      <c r="K21" t="s">
        <v>51</v>
      </c>
    </row>
    <row r="22" spans="1:11" s="50" customFormat="1" ht="16.5" customHeight="1" x14ac:dyDescent="0.25">
      <c r="A22" s="25"/>
      <c r="B22" s="26" t="s">
        <v>18</v>
      </c>
      <c r="C22" s="25"/>
      <c r="D22" s="65"/>
      <c r="E22" s="78"/>
      <c r="F22" s="72">
        <f>SUBTOTAL(9,F23:F23)</f>
        <v>0</v>
      </c>
      <c r="G22" s="48"/>
      <c r="H22" s="48"/>
      <c r="I22" s="51">
        <f>SUBTOTAL(9,I23:I23)</f>
        <v>24000</v>
      </c>
      <c r="J22" s="48"/>
    </row>
    <row r="23" spans="1:11" ht="16.5" customHeight="1" x14ac:dyDescent="0.25">
      <c r="A23" s="27">
        <v>15</v>
      </c>
      <c r="B23" s="28" t="s">
        <v>63</v>
      </c>
      <c r="C23" s="29" t="s">
        <v>30</v>
      </c>
      <c r="D23" s="66">
        <v>30</v>
      </c>
      <c r="E23" s="80"/>
      <c r="F23" s="73">
        <f t="shared" si="3"/>
        <v>0</v>
      </c>
      <c r="G23"/>
      <c r="H23">
        <v>800</v>
      </c>
      <c r="I23" s="3">
        <f>H23*D23</f>
        <v>24000</v>
      </c>
      <c r="J23"/>
      <c r="K23" s="5"/>
    </row>
    <row r="24" spans="1:11" s="50" customFormat="1" ht="16.5" customHeight="1" x14ac:dyDescent="0.25">
      <c r="A24" s="25"/>
      <c r="B24" s="26" t="s">
        <v>20</v>
      </c>
      <c r="C24" s="25"/>
      <c r="D24" s="65"/>
      <c r="E24" s="78"/>
      <c r="F24" s="72">
        <f>SUBTOTAL(9,F25:F28)</f>
        <v>0</v>
      </c>
      <c r="G24" s="48"/>
      <c r="H24" s="48"/>
      <c r="I24" s="51">
        <f>SUBTOTAL(9,I25:I28)</f>
        <v>79506</v>
      </c>
      <c r="J24" s="48"/>
    </row>
    <row r="25" spans="1:11" ht="25.5" customHeight="1" x14ac:dyDescent="0.25">
      <c r="A25" s="27">
        <v>16</v>
      </c>
      <c r="B25" s="62" t="s">
        <v>58</v>
      </c>
      <c r="C25" s="29" t="s">
        <v>3</v>
      </c>
      <c r="D25" s="66">
        <v>252</v>
      </c>
      <c r="E25" s="80"/>
      <c r="F25" s="73">
        <f t="shared" si="3"/>
        <v>0</v>
      </c>
      <c r="H25" s="3">
        <v>166</v>
      </c>
      <c r="I25" s="3">
        <f>H25*D25</f>
        <v>41832</v>
      </c>
      <c r="K25" s="5" t="s">
        <v>52</v>
      </c>
    </row>
    <row r="26" spans="1:11" ht="29.5" customHeight="1" x14ac:dyDescent="0.25">
      <c r="A26" s="27">
        <v>17</v>
      </c>
      <c r="B26" s="62" t="s">
        <v>61</v>
      </c>
      <c r="C26" s="29" t="s">
        <v>3</v>
      </c>
      <c r="D26" s="66">
        <v>252</v>
      </c>
      <c r="E26" s="80"/>
      <c r="F26" s="73">
        <f t="shared" si="3"/>
        <v>0</v>
      </c>
      <c r="H26" s="3">
        <v>47.3</v>
      </c>
      <c r="I26" s="3">
        <f>H26*D26</f>
        <v>11919.599999999999</v>
      </c>
      <c r="K26" s="5" t="s">
        <v>52</v>
      </c>
    </row>
    <row r="27" spans="1:11" ht="27" customHeight="1" x14ac:dyDescent="0.25">
      <c r="A27" s="27">
        <v>18</v>
      </c>
      <c r="B27" s="62" t="s">
        <v>59</v>
      </c>
      <c r="C27" s="29" t="s">
        <v>3</v>
      </c>
      <c r="D27" s="66">
        <v>252</v>
      </c>
      <c r="E27" s="80"/>
      <c r="F27" s="73">
        <f t="shared" si="3"/>
        <v>0</v>
      </c>
      <c r="H27" s="3">
        <v>35.200000000000003</v>
      </c>
      <c r="I27" s="3">
        <f>H27*D27</f>
        <v>8870.4000000000015</v>
      </c>
      <c r="K27" s="5" t="s">
        <v>52</v>
      </c>
    </row>
    <row r="28" spans="1:11" ht="27" customHeight="1" x14ac:dyDescent="0.25">
      <c r="A28" s="27">
        <v>19</v>
      </c>
      <c r="B28" s="62" t="s">
        <v>60</v>
      </c>
      <c r="C28" s="29" t="s">
        <v>3</v>
      </c>
      <c r="D28" s="66">
        <v>252</v>
      </c>
      <c r="E28" s="80"/>
      <c r="F28" s="73">
        <f t="shared" si="3"/>
        <v>0</v>
      </c>
      <c r="H28" s="3">
        <f>52+15</f>
        <v>67</v>
      </c>
      <c r="I28" s="3">
        <f>H28*D28</f>
        <v>16884</v>
      </c>
      <c r="K28" s="5" t="s">
        <v>53</v>
      </c>
    </row>
    <row r="29" spans="1:11" s="50" customFormat="1" ht="16.5" customHeight="1" x14ac:dyDescent="0.25">
      <c r="A29" s="30"/>
      <c r="B29" s="26" t="s">
        <v>19</v>
      </c>
      <c r="C29" s="25"/>
      <c r="D29" s="65"/>
      <c r="E29" s="79"/>
      <c r="F29" s="72">
        <f>SUBTOTAL(9,F30:F33)</f>
        <v>0</v>
      </c>
      <c r="G29" s="48"/>
      <c r="H29" s="48"/>
      <c r="I29" s="51">
        <f>SUBTOTAL(9,I30:I35)</f>
        <v>597728</v>
      </c>
      <c r="J29" s="48"/>
    </row>
    <row r="30" spans="1:11" ht="16.5" customHeight="1" x14ac:dyDescent="0.25">
      <c r="A30" s="27">
        <v>20</v>
      </c>
      <c r="B30" s="28" t="s">
        <v>64</v>
      </c>
      <c r="C30" s="29" t="s">
        <v>3</v>
      </c>
      <c r="D30" s="66">
        <v>360</v>
      </c>
      <c r="E30" s="80"/>
      <c r="F30" s="73">
        <f>ROUND((D30*E30),0)</f>
        <v>0</v>
      </c>
      <c r="H30" s="3">
        <v>15</v>
      </c>
      <c r="I30" s="3">
        <f>H30*D30</f>
        <v>5400</v>
      </c>
    </row>
    <row r="31" spans="1:11" ht="16.5" customHeight="1" x14ac:dyDescent="0.25">
      <c r="A31" s="27">
        <v>21</v>
      </c>
      <c r="B31" s="28" t="s">
        <v>65</v>
      </c>
      <c r="C31" s="29" t="s">
        <v>3</v>
      </c>
      <c r="D31" s="66">
        <v>360</v>
      </c>
      <c r="E31" s="80"/>
      <c r="F31" s="73">
        <f>ROUND((D31*E31),0)</f>
        <v>0</v>
      </c>
      <c r="H31" s="3">
        <v>12</v>
      </c>
      <c r="I31" s="3">
        <f>H31*D31</f>
        <v>4320</v>
      </c>
    </row>
    <row r="32" spans="1:11" ht="16.5" customHeight="1" x14ac:dyDescent="0.25">
      <c r="A32" s="27">
        <v>22</v>
      </c>
      <c r="B32" s="28" t="s">
        <v>73</v>
      </c>
      <c r="C32" s="29" t="s">
        <v>3</v>
      </c>
      <c r="D32" s="66">
        <v>612</v>
      </c>
      <c r="E32" s="80"/>
      <c r="F32" s="73">
        <f>ROUND((D32*E32),0)</f>
        <v>0</v>
      </c>
      <c r="H32" s="3">
        <v>304</v>
      </c>
      <c r="I32" s="3">
        <f>H32*D32</f>
        <v>186048</v>
      </c>
    </row>
    <row r="33" spans="1:13" ht="16.5" customHeight="1" x14ac:dyDescent="0.25">
      <c r="A33" s="27">
        <v>23</v>
      </c>
      <c r="B33" s="28" t="s">
        <v>75</v>
      </c>
      <c r="C33" s="29" t="s">
        <v>3</v>
      </c>
      <c r="D33" s="66">
        <v>612</v>
      </c>
      <c r="E33" s="80"/>
      <c r="F33" s="73">
        <f>ROUND((D33*E33),0)</f>
        <v>0</v>
      </c>
      <c r="H33" s="3">
        <v>330</v>
      </c>
      <c r="I33" s="3">
        <f>H33*D33</f>
        <v>201960</v>
      </c>
      <c r="K33" s="5" t="s">
        <v>57</v>
      </c>
    </row>
    <row r="34" spans="1:13" ht="13" x14ac:dyDescent="0.25">
      <c r="A34" s="27">
        <v>24</v>
      </c>
      <c r="B34" s="28" t="s">
        <v>76</v>
      </c>
      <c r="C34" s="29" t="s">
        <v>30</v>
      </c>
      <c r="D34" s="59">
        <v>710</v>
      </c>
      <c r="E34" s="81"/>
      <c r="F34" s="73">
        <f>ROUND((D34*E34),0)</f>
        <v>0</v>
      </c>
    </row>
    <row r="35" spans="1:13" s="50" customFormat="1" ht="16.5" customHeight="1" x14ac:dyDescent="0.25">
      <c r="A35" s="30"/>
      <c r="B35" s="26" t="s">
        <v>66</v>
      </c>
      <c r="C35" s="25"/>
      <c r="D35" s="65"/>
      <c r="E35" s="79"/>
      <c r="F35" s="72">
        <f>SUBTOTAL(9,F36:F40)</f>
        <v>0</v>
      </c>
      <c r="G35" s="48"/>
      <c r="H35" s="48"/>
      <c r="I35" s="51">
        <v>200000</v>
      </c>
      <c r="J35" s="48"/>
      <c r="K35" s="54"/>
    </row>
    <row r="36" spans="1:13" ht="16.5" customHeight="1" x14ac:dyDescent="0.25">
      <c r="A36" s="31">
        <v>25</v>
      </c>
      <c r="B36" s="32" t="s">
        <v>68</v>
      </c>
      <c r="C36" s="33" t="s">
        <v>11</v>
      </c>
      <c r="D36" s="67">
        <v>4</v>
      </c>
      <c r="E36" s="82"/>
      <c r="F36" s="74">
        <f>D36*E36</f>
        <v>0</v>
      </c>
      <c r="K36" s="5"/>
    </row>
    <row r="37" spans="1:13" ht="16.5" customHeight="1" x14ac:dyDescent="0.25">
      <c r="A37" s="27">
        <v>26</v>
      </c>
      <c r="B37" s="34" t="s">
        <v>69</v>
      </c>
      <c r="C37" s="29" t="s">
        <v>11</v>
      </c>
      <c r="D37" s="66">
        <v>4</v>
      </c>
      <c r="E37" s="83"/>
      <c r="F37" s="73">
        <f>D37*E37</f>
        <v>0</v>
      </c>
      <c r="K37" s="5"/>
    </row>
    <row r="38" spans="1:13" ht="16.5" customHeight="1" x14ac:dyDescent="0.25">
      <c r="A38" s="27">
        <v>27</v>
      </c>
      <c r="B38" s="34" t="s">
        <v>70</v>
      </c>
      <c r="C38" s="29" t="s">
        <v>11</v>
      </c>
      <c r="D38" s="66">
        <v>4</v>
      </c>
      <c r="E38" s="80"/>
      <c r="F38" s="73">
        <f>D38*E38</f>
        <v>0</v>
      </c>
      <c r="K38" s="5"/>
    </row>
    <row r="39" spans="1:13" ht="16.5" customHeight="1" x14ac:dyDescent="0.25">
      <c r="A39" s="27">
        <v>28</v>
      </c>
      <c r="B39" s="34" t="s">
        <v>71</v>
      </c>
      <c r="C39" s="29" t="s">
        <v>24</v>
      </c>
      <c r="D39" s="66">
        <v>2</v>
      </c>
      <c r="E39" s="80"/>
      <c r="F39" s="73">
        <f>D39*E39</f>
        <v>0</v>
      </c>
      <c r="K39" s="5"/>
    </row>
    <row r="40" spans="1:13" ht="16.5" customHeight="1" x14ac:dyDescent="0.25">
      <c r="A40" s="35">
        <v>29</v>
      </c>
      <c r="B40" s="36" t="s">
        <v>67</v>
      </c>
      <c r="C40" s="37" t="s">
        <v>11</v>
      </c>
      <c r="D40" s="68">
        <v>12</v>
      </c>
      <c r="E40" s="84"/>
      <c r="F40" s="75">
        <f>D40*E40</f>
        <v>0</v>
      </c>
      <c r="K40" s="5"/>
    </row>
    <row r="41" spans="1:13" s="50" customFormat="1" ht="14.5" x14ac:dyDescent="0.3">
      <c r="A41" s="25"/>
      <c r="B41" s="26" t="s">
        <v>22</v>
      </c>
      <c r="C41" s="25"/>
      <c r="D41" s="65"/>
      <c r="E41" s="78"/>
      <c r="F41" s="72">
        <f>SUBTOTAL(9,F42:F46)</f>
        <v>0</v>
      </c>
      <c r="G41" s="55"/>
      <c r="H41" s="48"/>
      <c r="I41" s="51">
        <f>SUBTOTAL(9,I42:I46)</f>
        <v>84545.2</v>
      </c>
      <c r="J41" s="48"/>
    </row>
    <row r="42" spans="1:13" ht="16.5" customHeight="1" x14ac:dyDescent="0.25">
      <c r="A42" s="27">
        <v>30</v>
      </c>
      <c r="B42" s="28" t="s">
        <v>23</v>
      </c>
      <c r="C42" s="29" t="s">
        <v>11</v>
      </c>
      <c r="D42" s="66">
        <v>8</v>
      </c>
      <c r="E42" s="80"/>
      <c r="F42" s="73">
        <f>ROUND((D42*E42),0)</f>
        <v>0</v>
      </c>
      <c r="H42" s="3">
        <v>650</v>
      </c>
      <c r="I42" s="3">
        <f>H42*D42</f>
        <v>5200</v>
      </c>
      <c r="K42" s="5" t="s">
        <v>54</v>
      </c>
    </row>
    <row r="43" spans="1:13" ht="26" customHeight="1" x14ac:dyDescent="0.25">
      <c r="A43" s="27">
        <v>31</v>
      </c>
      <c r="B43" s="62" t="s">
        <v>33</v>
      </c>
      <c r="C43" s="29" t="s">
        <v>24</v>
      </c>
      <c r="D43" s="69">
        <v>1</v>
      </c>
      <c r="E43" s="80"/>
      <c r="F43" s="73">
        <f>ROUND((D43*E43),0)</f>
        <v>0</v>
      </c>
      <c r="H43" s="3">
        <f>(4558+1485+228+756+353)*1.2</f>
        <v>8856</v>
      </c>
      <c r="I43" s="3">
        <f>H43*D43</f>
        <v>8856</v>
      </c>
      <c r="K43" s="5" t="s">
        <v>55</v>
      </c>
    </row>
    <row r="44" spans="1:13" ht="16.5" customHeight="1" x14ac:dyDescent="0.25">
      <c r="A44" s="27">
        <v>32</v>
      </c>
      <c r="B44" s="28" t="s">
        <v>34</v>
      </c>
      <c r="C44" s="29" t="s">
        <v>24</v>
      </c>
      <c r="D44" s="69">
        <v>1</v>
      </c>
      <c r="E44" s="80"/>
      <c r="F44" s="73">
        <f>ROUND((D44*E44),0)</f>
        <v>0</v>
      </c>
      <c r="H44" s="3">
        <f>(5300+719)*1.2</f>
        <v>7222.8</v>
      </c>
      <c r="I44" s="3">
        <f>H44*D44</f>
        <v>7222.8</v>
      </c>
      <c r="K44" s="5" t="s">
        <v>55</v>
      </c>
    </row>
    <row r="45" spans="1:13" ht="16.5" customHeight="1" x14ac:dyDescent="0.25">
      <c r="A45" s="27">
        <v>33</v>
      </c>
      <c r="B45" s="28" t="s">
        <v>32</v>
      </c>
      <c r="C45" s="29" t="s">
        <v>11</v>
      </c>
      <c r="D45" s="69">
        <v>2</v>
      </c>
      <c r="E45" s="80"/>
      <c r="F45" s="73">
        <f>E45*D45</f>
        <v>0</v>
      </c>
      <c r="H45" s="3">
        <f>(7753+1803+820)*1.2</f>
        <v>12451.199999999999</v>
      </c>
      <c r="I45" s="3">
        <f>H45*D45</f>
        <v>24902.399999999998</v>
      </c>
      <c r="K45" s="5" t="s">
        <v>55</v>
      </c>
    </row>
    <row r="46" spans="1:13" ht="16.5" customHeight="1" x14ac:dyDescent="0.25">
      <c r="A46" s="27">
        <v>34</v>
      </c>
      <c r="B46" s="28" t="s">
        <v>31</v>
      </c>
      <c r="C46" s="29" t="s">
        <v>11</v>
      </c>
      <c r="D46" s="69">
        <v>2</v>
      </c>
      <c r="E46" s="80"/>
      <c r="F46" s="73">
        <f>E46*D46</f>
        <v>0</v>
      </c>
      <c r="H46" s="3">
        <f>(13000+2114+749+122)*1.2</f>
        <v>19182</v>
      </c>
      <c r="I46" s="3">
        <f>H46*D46</f>
        <v>38364</v>
      </c>
      <c r="K46" s="5" t="s">
        <v>55</v>
      </c>
    </row>
    <row r="47" spans="1:13" s="50" customFormat="1" ht="16.5" customHeight="1" x14ac:dyDescent="0.25">
      <c r="A47" s="25"/>
      <c r="B47" s="26" t="s">
        <v>28</v>
      </c>
      <c r="C47" s="25"/>
      <c r="D47" s="65"/>
      <c r="E47" s="78"/>
      <c r="F47" s="72">
        <f>SUBTOTAL(9,F48)</f>
        <v>0</v>
      </c>
      <c r="G47" s="48"/>
      <c r="H47" s="48"/>
      <c r="I47" s="51">
        <f>SUBTOTAL(9,I48)</f>
        <v>265000</v>
      </c>
      <c r="J47" s="48"/>
    </row>
    <row r="48" spans="1:13" ht="53.5" customHeight="1" x14ac:dyDescent="0.25">
      <c r="A48" s="27">
        <v>35</v>
      </c>
      <c r="B48" s="38" t="s">
        <v>29</v>
      </c>
      <c r="C48" s="29" t="s">
        <v>30</v>
      </c>
      <c r="D48" s="66">
        <v>106</v>
      </c>
      <c r="E48" s="80"/>
      <c r="F48" s="73">
        <f>ROUND((D48*E48),0)</f>
        <v>0</v>
      </c>
      <c r="H48" s="3">
        <v>2500</v>
      </c>
      <c r="I48" s="3">
        <f>H48*D48</f>
        <v>265000</v>
      </c>
      <c r="K48" s="60" t="s">
        <v>56</v>
      </c>
      <c r="L48" s="60"/>
      <c r="M48" s="60"/>
    </row>
    <row r="49" spans="1:10" s="50" customFormat="1" ht="16.5" customHeight="1" x14ac:dyDescent="0.25">
      <c r="A49" s="25"/>
      <c r="B49" s="26" t="s">
        <v>26</v>
      </c>
      <c r="C49" s="25"/>
      <c r="D49" s="65"/>
      <c r="E49" s="78"/>
      <c r="F49" s="72">
        <f>SUBTOTAL(9,F50:F51)</f>
        <v>0</v>
      </c>
      <c r="G49" s="48"/>
      <c r="H49" s="48"/>
      <c r="I49" s="51">
        <f>SUBTOTAL(9,I50:I51)</f>
        <v>25000</v>
      </c>
      <c r="J49" s="48"/>
    </row>
    <row r="50" spans="1:10" ht="16.5" customHeight="1" x14ac:dyDescent="0.25">
      <c r="A50" s="27">
        <v>36</v>
      </c>
      <c r="B50" s="28" t="s">
        <v>27</v>
      </c>
      <c r="C50" s="29" t="s">
        <v>24</v>
      </c>
      <c r="D50" s="66">
        <v>1</v>
      </c>
      <c r="E50" s="80"/>
      <c r="F50" s="73">
        <f>ROUND((D50*E50),0)</f>
        <v>0</v>
      </c>
      <c r="H50" s="3">
        <v>10000</v>
      </c>
      <c r="I50" s="3">
        <f>H50*D50</f>
        <v>10000</v>
      </c>
    </row>
    <row r="51" spans="1:10" ht="16.5" customHeight="1" thickBot="1" x14ac:dyDescent="0.3">
      <c r="A51" s="27">
        <v>37</v>
      </c>
      <c r="B51" s="28" t="s">
        <v>72</v>
      </c>
      <c r="C51" s="29" t="s">
        <v>24</v>
      </c>
      <c r="D51" s="66">
        <v>1</v>
      </c>
      <c r="E51" s="85"/>
      <c r="F51" s="73">
        <f>ROUND((D51*E51),0)</f>
        <v>0</v>
      </c>
      <c r="H51" s="3">
        <v>15000</v>
      </c>
      <c r="I51" s="3">
        <f>H51*D51</f>
        <v>15000</v>
      </c>
    </row>
    <row r="52" spans="1:10" ht="13" x14ac:dyDescent="0.3">
      <c r="A52" s="39"/>
      <c r="B52" s="39"/>
      <c r="C52" s="40"/>
      <c r="D52" s="39"/>
      <c r="E52" s="39"/>
      <c r="F52" s="39"/>
    </row>
    <row r="53" spans="1:10" s="2" customFormat="1" ht="15.5" x14ac:dyDescent="0.35">
      <c r="A53" s="41"/>
      <c r="B53" s="41"/>
      <c r="C53" s="56" t="s">
        <v>8</v>
      </c>
      <c r="D53" s="57"/>
      <c r="E53" s="57"/>
      <c r="F53" s="58">
        <f>F6+F16+F22+F24+F29+F41+F47+F49+F35</f>
        <v>0</v>
      </c>
      <c r="G53" s="4"/>
      <c r="H53" s="4"/>
      <c r="I53" s="14" t="e">
        <f>I6+I16+I22+I24+I29+I41+I47+I49</f>
        <v>#REF!</v>
      </c>
      <c r="J53" s="4"/>
    </row>
    <row r="54" spans="1:10" s="2" customFormat="1" ht="15.5" x14ac:dyDescent="0.35">
      <c r="A54" s="41"/>
      <c r="B54" s="41"/>
      <c r="C54" s="42" t="s">
        <v>13</v>
      </c>
      <c r="D54" s="41"/>
      <c r="E54" s="41"/>
      <c r="F54" s="43">
        <f>F53*0.21</f>
        <v>0</v>
      </c>
      <c r="G54" s="4"/>
      <c r="H54" s="4"/>
      <c r="I54" s="4"/>
      <c r="J54" s="4"/>
    </row>
    <row r="55" spans="1:10" s="2" customFormat="1" ht="15.5" x14ac:dyDescent="0.35">
      <c r="A55" s="41"/>
      <c r="B55" s="41"/>
      <c r="C55" s="56" t="s">
        <v>9</v>
      </c>
      <c r="D55" s="57"/>
      <c r="E55" s="57"/>
      <c r="F55" s="58">
        <f>F53+F54</f>
        <v>0</v>
      </c>
      <c r="G55" s="4"/>
      <c r="H55" s="4"/>
      <c r="I55" s="17" t="s">
        <v>62</v>
      </c>
      <c r="J55" s="15"/>
    </row>
    <row r="56" spans="1:10" ht="14" x14ac:dyDescent="0.25">
      <c r="I56" s="18" t="e">
        <f>(F53-I53)/I53</f>
        <v>#REF!</v>
      </c>
      <c r="J56" s="16"/>
    </row>
  </sheetData>
  <mergeCells count="2">
    <mergeCell ref="K48:M48"/>
    <mergeCell ref="A2:F2"/>
  </mergeCells>
  <phoneticPr fontId="0" type="noConversion"/>
  <pageMargins left="0.23622047244094491" right="0.15748031496062992" top="0.15748031496062992" bottom="0.15748031496062992" header="0.15748031496062992" footer="0.15748031496062992"/>
  <pageSetup paperSize="9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Vítězslav Kaliba</cp:lastModifiedBy>
  <cp:lastPrinted>2020-04-17T11:14:18Z</cp:lastPrinted>
  <dcterms:created xsi:type="dcterms:W3CDTF">1997-01-24T11:07:25Z</dcterms:created>
  <dcterms:modified xsi:type="dcterms:W3CDTF">2020-04-17T11:19:23Z</dcterms:modified>
</cp:coreProperties>
</file>